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A\Documents\"/>
    </mc:Choice>
  </mc:AlternateContent>
  <xr:revisionPtr revIDLastSave="0" documentId="13_ncr:1_{FD0AA2F3-352E-47D7-8F3A-C0AFF6EB14B9}" xr6:coauthVersionLast="45" xr6:coauthVersionMax="45" xr10:uidLastSave="{00000000-0000-0000-0000-000000000000}"/>
  <bookViews>
    <workbookView xWindow="0" yWindow="0" windowWidth="20490" windowHeight="11070" xr2:uid="{00000000-000D-0000-FFFF-FFFF00000000}"/>
  </bookViews>
  <sheets>
    <sheet name="REKAP SKM" sheetId="2" r:id="rId1"/>
  </sheets>
  <calcPr calcId="181029"/>
</workbook>
</file>

<file path=xl/calcChain.xml><?xml version="1.0" encoding="utf-8"?>
<calcChain xmlns="http://schemas.openxmlformats.org/spreadsheetml/2006/main">
  <c r="G41" i="2" l="1"/>
  <c r="H41" i="2" s="1"/>
  <c r="C50" i="2"/>
  <c r="C49" i="2"/>
  <c r="C48" i="2"/>
  <c r="B50" i="2"/>
  <c r="B49" i="2"/>
  <c r="B48" i="2"/>
  <c r="C51" i="2"/>
  <c r="B51" i="2"/>
  <c r="H38" i="2"/>
  <c r="H37" i="2"/>
  <c r="H36" i="2"/>
  <c r="H35" i="2"/>
  <c r="H33" i="2"/>
  <c r="H31" i="2"/>
  <c r="H30" i="2"/>
  <c r="H29" i="2"/>
  <c r="H28" i="2"/>
  <c r="H26" i="2"/>
  <c r="H25" i="2"/>
  <c r="N19" i="2"/>
  <c r="M19" i="2"/>
  <c r="L19" i="2"/>
  <c r="K19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1" i="2"/>
  <c r="M11" i="2"/>
  <c r="L11" i="2"/>
  <c r="K11" i="2"/>
  <c r="N9" i="2"/>
  <c r="M9" i="2"/>
  <c r="L9" i="2"/>
  <c r="K9" i="2"/>
  <c r="N8" i="2"/>
  <c r="M8" i="2"/>
  <c r="L8" i="2"/>
  <c r="K8" i="2"/>
  <c r="N7" i="2"/>
  <c r="M7" i="2"/>
  <c r="L7" i="2"/>
  <c r="K7" i="2"/>
  <c r="N6" i="2"/>
  <c r="M6" i="2"/>
  <c r="L6" i="2"/>
  <c r="K6" i="2"/>
  <c r="N4" i="2"/>
  <c r="M4" i="2"/>
  <c r="L4" i="2"/>
  <c r="K4" i="2"/>
  <c r="N3" i="2"/>
  <c r="M3" i="2"/>
  <c r="L3" i="2"/>
  <c r="K3" i="2"/>
  <c r="O19" i="2" l="1"/>
  <c r="C41" i="2"/>
  <c r="F41" i="2" l="1"/>
  <c r="E41" i="2"/>
  <c r="D41" i="2"/>
  <c r="F38" i="2"/>
  <c r="E38" i="2"/>
  <c r="D38" i="2"/>
  <c r="C38" i="2"/>
  <c r="F37" i="2"/>
  <c r="E37" i="2"/>
  <c r="D37" i="2"/>
  <c r="G37" i="2" s="1"/>
  <c r="C37" i="2"/>
  <c r="F36" i="2"/>
  <c r="E36" i="2"/>
  <c r="D36" i="2"/>
  <c r="C36" i="2"/>
  <c r="F35" i="2"/>
  <c r="E35" i="2"/>
  <c r="D35" i="2"/>
  <c r="G35" i="2" s="1"/>
  <c r="C35" i="2"/>
  <c r="F33" i="2"/>
  <c r="E33" i="2"/>
  <c r="D33" i="2"/>
  <c r="C33" i="2"/>
  <c r="F31" i="2"/>
  <c r="E31" i="2"/>
  <c r="D31" i="2"/>
  <c r="C31" i="2"/>
  <c r="F30" i="2"/>
  <c r="E30" i="2"/>
  <c r="D30" i="2"/>
  <c r="G30" i="2" s="1"/>
  <c r="C30" i="2"/>
  <c r="F29" i="2"/>
  <c r="E29" i="2"/>
  <c r="D29" i="2"/>
  <c r="G29" i="2" s="1"/>
  <c r="C29" i="2"/>
  <c r="F28" i="2"/>
  <c r="E28" i="2"/>
  <c r="D28" i="2"/>
  <c r="C28" i="2"/>
  <c r="F26" i="2"/>
  <c r="E26" i="2"/>
  <c r="D26" i="2"/>
  <c r="G26" i="2" s="1"/>
  <c r="C26" i="2"/>
  <c r="F25" i="2"/>
  <c r="E25" i="2"/>
  <c r="D25" i="2"/>
  <c r="C21" i="2"/>
  <c r="G33" i="2"/>
  <c r="G38" i="2"/>
  <c r="G36" i="2"/>
  <c r="O11" i="2"/>
  <c r="G28" i="2"/>
  <c r="C25" i="2"/>
  <c r="G31" i="2"/>
  <c r="O9" i="2"/>
  <c r="O6" i="2"/>
  <c r="O8" i="2"/>
  <c r="O13" i="2"/>
  <c r="O14" i="2"/>
  <c r="O15" i="2"/>
  <c r="O16" i="2"/>
  <c r="G25" i="2"/>
  <c r="O7" i="2"/>
  <c r="O3" i="2"/>
  <c r="O4" i="2"/>
  <c r="G19" i="2"/>
  <c r="G9" i="2"/>
  <c r="G6" i="2"/>
  <c r="G7" i="2"/>
  <c r="G11" i="2"/>
  <c r="G8" i="2"/>
  <c r="G13" i="2"/>
  <c r="G14" i="2"/>
  <c r="G15" i="2"/>
  <c r="G16" i="2"/>
  <c r="G4" i="2"/>
  <c r="G3" i="2"/>
</calcChain>
</file>

<file path=xl/sharedStrings.xml><?xml version="1.0" encoding="utf-8"?>
<sst xmlns="http://schemas.openxmlformats.org/spreadsheetml/2006/main" count="157" uniqueCount="75">
  <si>
    <t>kewajaran biaya/tarif pelayanan</t>
  </si>
  <si>
    <t>PETUGAS LAYANAN</t>
  </si>
  <si>
    <t>Kesopanan dan keramahan</t>
  </si>
  <si>
    <t>Kemampuan petugas layanan</t>
  </si>
  <si>
    <t>Kemudahan prosedur layanan</t>
  </si>
  <si>
    <t>Kecepatan pelayanan</t>
  </si>
  <si>
    <t>PROSEDUR LAYANAN</t>
  </si>
  <si>
    <t>kesesuaian persyaratan</t>
  </si>
  <si>
    <t>kesesuaian produk dgn SP</t>
  </si>
  <si>
    <t>SARANA PRASARANA</t>
  </si>
  <si>
    <t>ASPEK PELAYANAN PRIMA</t>
  </si>
  <si>
    <t>ASPEK PETUGAS</t>
  </si>
  <si>
    <t>Ruang Layanan</t>
  </si>
  <si>
    <t>Alat Pendukung Layanan</t>
  </si>
  <si>
    <t>Tampilan Website</t>
  </si>
  <si>
    <t>Akses Website</t>
  </si>
  <si>
    <t>Gratis</t>
  </si>
  <si>
    <t>Murah</t>
  </si>
  <si>
    <t>Cukup mahal</t>
  </si>
  <si>
    <t>Sangat mahal</t>
  </si>
  <si>
    <t>Sangat Nyaman/Bagus/Cepat</t>
  </si>
  <si>
    <t>Cukup Nyaman/Bagus/Cepat</t>
  </si>
  <si>
    <t>Kurang Nyaman/Bagus/Cepat</t>
  </si>
  <si>
    <t>Tidak Nyaman/Bagus/Cepat</t>
  </si>
  <si>
    <t>Sangat Sopan/Mampu</t>
  </si>
  <si>
    <t>Cukup Sopan/Mampu</t>
  </si>
  <si>
    <t>Kurang Sopan/Mampu</t>
  </si>
  <si>
    <t>Tidak Sopan/Mampu</t>
  </si>
  <si>
    <t>Sangat Mudah/Cepat/Sesuai</t>
  </si>
  <si>
    <t>Cukup Mudah/Cepat/Sesuai</t>
  </si>
  <si>
    <t>Kurang Mudah/Cepat/Sesuai</t>
  </si>
  <si>
    <t>Tidak Mudah/Cepat/Sesuai</t>
  </si>
  <si>
    <t>ASPEK SARPRAS</t>
  </si>
  <si>
    <t>PERSEPSI LAYANAN SCR UMUM</t>
  </si>
  <si>
    <t>SANGAT PUAS</t>
  </si>
  <si>
    <t>CUKUP PUAS</t>
  </si>
  <si>
    <t>TIDAK PUAS</t>
  </si>
  <si>
    <t>PUAS</t>
  </si>
  <si>
    <t>%</t>
  </si>
  <si>
    <t>JUMLAH RESPONDEN</t>
  </si>
  <si>
    <t>PEMBOBOTAN</t>
  </si>
  <si>
    <t>1 DIBAGI 11 UNSUR</t>
  </si>
  <si>
    <t>NILAI PERSEPSI</t>
  </si>
  <si>
    <t>TABEL DIBAWAH NILAI PERSEPSI X JUMLAH RESPONDEN</t>
  </si>
  <si>
    <t>PERSENTASE UNSUR LAYANAN</t>
  </si>
  <si>
    <t>JUMLAH RESPONDEN YANG MENGISI UNSUR LAYANAN</t>
  </si>
  <si>
    <t>CARA PEMBOBOTANNYA BELUM PAHAM NON</t>
  </si>
  <si>
    <t>=</t>
  </si>
  <si>
    <t>Sangat Mudah/Cepat/Sesuai/Gratis</t>
  </si>
  <si>
    <t>Cukup Mudah/Cepat/Sesuai/Murah</t>
  </si>
  <si>
    <t>Kurang Mudah/Cepat/Sesuai/Kurang Murah</t>
  </si>
  <si>
    <t>Tidak Mudah/Cepat/Sesuai/Sangat Mahal</t>
  </si>
  <si>
    <t>IKM</t>
  </si>
  <si>
    <t>NILAI KONVERSI</t>
  </si>
  <si>
    <t>Nilai Persepsi</t>
  </si>
  <si>
    <t>Nilai Interval IKM</t>
  </si>
  <si>
    <t>Nilai Interval Konversi IKM</t>
  </si>
  <si>
    <t>Mutu Pelayanan</t>
  </si>
  <si>
    <t>1,00 – 1,83</t>
  </si>
  <si>
    <t>25,00 – 45,75</t>
  </si>
  <si>
    <t>D</t>
  </si>
  <si>
    <t>Tidak Baik</t>
  </si>
  <si>
    <t>1,84 – 2,66</t>
  </si>
  <si>
    <t>46,00 – 66,50</t>
  </si>
  <si>
    <t>C</t>
  </si>
  <si>
    <t>Kurang Baik</t>
  </si>
  <si>
    <t>2,67 – 3,49</t>
  </si>
  <si>
    <t>66,75 – 87,25</t>
  </si>
  <si>
    <t>B</t>
  </si>
  <si>
    <t>Baik</t>
  </si>
  <si>
    <t>3,50 – 4,00</t>
  </si>
  <si>
    <t>88,00 – 100,00</t>
  </si>
  <si>
    <t>A</t>
  </si>
  <si>
    <t>Sangat Baik</t>
  </si>
  <si>
    <t>Kinerja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</si>
</sst>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00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1" fontId="1" fillId="0" borderId="1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/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/>
    <xf numFmtId="1" fontId="0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171" fontId="0" fillId="0" borderId="0" xfId="0" applyNumberFormat="1" applyFont="1" applyAlignment="1"/>
    <xf numFmtId="2" fontId="0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PERSEPSI</a:t>
            </a:r>
            <a:r>
              <a:rPr lang="en-US" baseline="0"/>
              <a:t> MASYARAKAT TENTANG </a:t>
            </a:r>
            <a:r>
              <a:rPr lang="en-US"/>
              <a:t>ASPEK PELAYANAN PRIMA (%)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'REKAP SKM'!$C$5</c:f>
              <c:strCache>
                <c:ptCount val="1"/>
                <c:pt idx="0">
                  <c:v>Sangat Mudah/Cepat/Sesuai/Gratis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('REKAP SKM'!$B$6:$B$9,'REKAP SKM'!$B$11)</c:f>
              <c:strCache>
                <c:ptCount val="5"/>
                <c:pt idx="0">
                  <c:v>Kemudahan prosedur layanan</c:v>
                </c:pt>
                <c:pt idx="1">
                  <c:v>Kecepatan pelayanan</c:v>
                </c:pt>
                <c:pt idx="2">
                  <c:v>kesesuaian persyaratan</c:v>
                </c:pt>
                <c:pt idx="3">
                  <c:v>kesesuaian produk dgn SP</c:v>
                </c:pt>
                <c:pt idx="4">
                  <c:v>kewajaran biaya/tarif pelayanan</c:v>
                </c:pt>
              </c:strCache>
            </c:strRef>
          </c:cat>
          <c:val>
            <c:numRef>
              <c:f>('REKAP SKM'!$C$6:$C$9,'REKAP SKM'!$C$11)</c:f>
              <c:numCache>
                <c:formatCode>#,##0.00</c:formatCode>
                <c:ptCount val="5"/>
                <c:pt idx="0">
                  <c:v>18.2</c:v>
                </c:pt>
                <c:pt idx="1">
                  <c:v>15.1</c:v>
                </c:pt>
                <c:pt idx="2">
                  <c:v>17.7</c:v>
                </c:pt>
                <c:pt idx="3">
                  <c:v>15.1</c:v>
                </c:pt>
                <c:pt idx="4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9-4C2A-A570-24BF8CF72CD6}"/>
            </c:ext>
          </c:extLst>
        </c:ser>
        <c:ser>
          <c:idx val="1"/>
          <c:order val="1"/>
          <c:tx>
            <c:strRef>
              <c:f>'REKAP SKM'!$D$5</c:f>
              <c:strCache>
                <c:ptCount val="1"/>
                <c:pt idx="0">
                  <c:v>Cukup Mudah/Cepat/Sesuai/Murah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('REKAP SKM'!$B$6:$B$9,'REKAP SKM'!$B$11)</c:f>
              <c:strCache>
                <c:ptCount val="5"/>
                <c:pt idx="0">
                  <c:v>Kemudahan prosedur layanan</c:v>
                </c:pt>
                <c:pt idx="1">
                  <c:v>Kecepatan pelayanan</c:v>
                </c:pt>
                <c:pt idx="2">
                  <c:v>kesesuaian persyaratan</c:v>
                </c:pt>
                <c:pt idx="3">
                  <c:v>kesesuaian produk dgn SP</c:v>
                </c:pt>
                <c:pt idx="4">
                  <c:v>kewajaran biaya/tarif pelayanan</c:v>
                </c:pt>
              </c:strCache>
            </c:strRef>
          </c:cat>
          <c:val>
            <c:numRef>
              <c:f>('REKAP SKM'!$D$6:$D$9,'REKAP SKM'!$D$11)</c:f>
              <c:numCache>
                <c:formatCode>#,##0.00</c:formatCode>
                <c:ptCount val="5"/>
                <c:pt idx="0">
                  <c:v>70.8</c:v>
                </c:pt>
                <c:pt idx="1">
                  <c:v>67.7</c:v>
                </c:pt>
                <c:pt idx="2">
                  <c:v>74.5</c:v>
                </c:pt>
                <c:pt idx="3">
                  <c:v>76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9-4C2A-A570-24BF8CF72CD6}"/>
            </c:ext>
          </c:extLst>
        </c:ser>
        <c:ser>
          <c:idx val="2"/>
          <c:order val="2"/>
          <c:tx>
            <c:strRef>
              <c:f>'REKAP SKM'!$E$5</c:f>
              <c:strCache>
                <c:ptCount val="1"/>
                <c:pt idx="0">
                  <c:v>Kurang Mudah/Cepat/Sesuai/Kurang Murah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('REKAP SKM'!$B$6:$B$9,'REKAP SKM'!$B$11)</c:f>
              <c:strCache>
                <c:ptCount val="5"/>
                <c:pt idx="0">
                  <c:v>Kemudahan prosedur layanan</c:v>
                </c:pt>
                <c:pt idx="1">
                  <c:v>Kecepatan pelayanan</c:v>
                </c:pt>
                <c:pt idx="2">
                  <c:v>kesesuaian persyaratan</c:v>
                </c:pt>
                <c:pt idx="3">
                  <c:v>kesesuaian produk dgn SP</c:v>
                </c:pt>
                <c:pt idx="4">
                  <c:v>kewajaran biaya/tarif pelayanan</c:v>
                </c:pt>
              </c:strCache>
            </c:strRef>
          </c:cat>
          <c:val>
            <c:numRef>
              <c:f>('REKAP SKM'!$E$6:$E$9,'REKAP SKM'!$E$11)</c:f>
              <c:numCache>
                <c:formatCode>#,##0.00</c:formatCode>
                <c:ptCount val="5"/>
                <c:pt idx="0">
                  <c:v>9.9</c:v>
                </c:pt>
                <c:pt idx="1">
                  <c:v>16.100000000000001</c:v>
                </c:pt>
                <c:pt idx="2">
                  <c:v>7.3</c:v>
                </c:pt>
                <c:pt idx="3">
                  <c:v>8.3000000000000007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9-4C2A-A570-24BF8CF72CD6}"/>
            </c:ext>
          </c:extLst>
        </c:ser>
        <c:ser>
          <c:idx val="3"/>
          <c:order val="3"/>
          <c:tx>
            <c:strRef>
              <c:f>'REKAP SKM'!$F$5</c:f>
              <c:strCache>
                <c:ptCount val="1"/>
                <c:pt idx="0">
                  <c:v>Tidak Mudah/Cepat/Sesuai/Sangat Mahal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('REKAP SKM'!$B$6:$B$9,'REKAP SKM'!$B$11)</c:f>
              <c:strCache>
                <c:ptCount val="5"/>
                <c:pt idx="0">
                  <c:v>Kemudahan prosedur layanan</c:v>
                </c:pt>
                <c:pt idx="1">
                  <c:v>Kecepatan pelayanan</c:v>
                </c:pt>
                <c:pt idx="2">
                  <c:v>kesesuaian persyaratan</c:v>
                </c:pt>
                <c:pt idx="3">
                  <c:v>kesesuaian produk dgn SP</c:v>
                </c:pt>
                <c:pt idx="4">
                  <c:v>kewajaran biaya/tarif pelayanan</c:v>
                </c:pt>
              </c:strCache>
            </c:strRef>
          </c:cat>
          <c:val>
            <c:numRef>
              <c:f>('REKAP SKM'!$F$6:$F$9,'REKAP SKM'!$F$11)</c:f>
              <c:numCache>
                <c:formatCode>#,##0.00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9-4C2A-A570-24BF8CF72C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622976"/>
        <c:axId val="441632816"/>
      </c:barChart>
      <c:catAx>
        <c:axId val="4416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41632816"/>
        <c:crosses val="autoZero"/>
        <c:auto val="1"/>
        <c:lblAlgn val="ctr"/>
        <c:lblOffset val="100"/>
        <c:noMultiLvlLbl val="0"/>
      </c:catAx>
      <c:valAx>
        <c:axId val="44163281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4162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PERSEPSI</a:t>
            </a:r>
            <a:r>
              <a:rPr lang="en-US" baseline="0"/>
              <a:t> MASYARAKAT TENTANG </a:t>
            </a:r>
            <a:r>
              <a:rPr lang="en-US"/>
              <a:t>ASPEK PETUGAS (%)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'REKAP SKM'!$C$2</c:f>
              <c:strCache>
                <c:ptCount val="1"/>
                <c:pt idx="0">
                  <c:v>Sangat Sopan/Mampu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SKM'!$B$3:$B$4</c:f>
              <c:strCache>
                <c:ptCount val="2"/>
                <c:pt idx="0">
                  <c:v>Kesopanan dan keramahan</c:v>
                </c:pt>
                <c:pt idx="1">
                  <c:v>Kemampuan petugas layanan</c:v>
                </c:pt>
              </c:strCache>
            </c:strRef>
          </c:cat>
          <c:val>
            <c:numRef>
              <c:f>'REKAP SKM'!$C$3:$C$4</c:f>
              <c:numCache>
                <c:formatCode>#,##0.00</c:formatCode>
                <c:ptCount val="2"/>
                <c:pt idx="0">
                  <c:v>29.2</c:v>
                </c:pt>
                <c:pt idx="1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D-4F40-A683-E5F445513576}"/>
            </c:ext>
          </c:extLst>
        </c:ser>
        <c:ser>
          <c:idx val="1"/>
          <c:order val="1"/>
          <c:tx>
            <c:strRef>
              <c:f>'REKAP SKM'!$D$2</c:f>
              <c:strCache>
                <c:ptCount val="1"/>
                <c:pt idx="0">
                  <c:v>Cukup Sopan/Mampu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SKM'!$B$3:$B$4</c:f>
              <c:strCache>
                <c:ptCount val="2"/>
                <c:pt idx="0">
                  <c:v>Kesopanan dan keramahan</c:v>
                </c:pt>
                <c:pt idx="1">
                  <c:v>Kemampuan petugas layanan</c:v>
                </c:pt>
              </c:strCache>
            </c:strRef>
          </c:cat>
          <c:val>
            <c:numRef>
              <c:f>'REKAP SKM'!$D$3:$D$4</c:f>
              <c:numCache>
                <c:formatCode>#,##0.00</c:formatCode>
                <c:ptCount val="2"/>
                <c:pt idx="0">
                  <c:v>66.7</c:v>
                </c:pt>
                <c:pt idx="1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D-4F40-A683-E5F445513576}"/>
            </c:ext>
          </c:extLst>
        </c:ser>
        <c:ser>
          <c:idx val="2"/>
          <c:order val="2"/>
          <c:tx>
            <c:strRef>
              <c:f>'REKAP SKM'!$E$2</c:f>
              <c:strCache>
                <c:ptCount val="1"/>
                <c:pt idx="0">
                  <c:v>Kurang Sopan/Mampu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SKM'!$B$3:$B$4</c:f>
              <c:strCache>
                <c:ptCount val="2"/>
                <c:pt idx="0">
                  <c:v>Kesopanan dan keramahan</c:v>
                </c:pt>
                <c:pt idx="1">
                  <c:v>Kemampuan petugas layanan</c:v>
                </c:pt>
              </c:strCache>
            </c:strRef>
          </c:cat>
          <c:val>
            <c:numRef>
              <c:f>'REKAP SKM'!$E$3:$E$4</c:f>
              <c:numCache>
                <c:formatCode>#,##0.00</c:formatCode>
                <c:ptCount val="2"/>
                <c:pt idx="0">
                  <c:v>4.2</c:v>
                </c:pt>
                <c:pt idx="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AD-4F40-A683-E5F445513576}"/>
            </c:ext>
          </c:extLst>
        </c:ser>
        <c:ser>
          <c:idx val="3"/>
          <c:order val="3"/>
          <c:tx>
            <c:strRef>
              <c:f>'REKAP SKM'!$F$2</c:f>
              <c:strCache>
                <c:ptCount val="1"/>
                <c:pt idx="0">
                  <c:v>Tidak Sopan/Mampu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SKM'!$B$3:$B$4</c:f>
              <c:strCache>
                <c:ptCount val="2"/>
                <c:pt idx="0">
                  <c:v>Kesopanan dan keramahan</c:v>
                </c:pt>
                <c:pt idx="1">
                  <c:v>Kemampuan petugas layanan</c:v>
                </c:pt>
              </c:strCache>
            </c:strRef>
          </c:cat>
          <c:val>
            <c:numRef>
              <c:f>'REKAP SKM'!$F$3:$F$4</c:f>
              <c:numCache>
                <c:formatCode>#,##0.00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AD-4F40-A683-E5F4455135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622976"/>
        <c:axId val="441632816"/>
      </c:barChart>
      <c:catAx>
        <c:axId val="4416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41632816"/>
        <c:crosses val="autoZero"/>
        <c:auto val="1"/>
        <c:lblAlgn val="ctr"/>
        <c:lblOffset val="100"/>
        <c:noMultiLvlLbl val="0"/>
      </c:catAx>
      <c:valAx>
        <c:axId val="44163281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4162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PERSEPSI</a:t>
            </a:r>
            <a:r>
              <a:rPr lang="en-US" baseline="0"/>
              <a:t> MASYARAKAT TENTANG </a:t>
            </a:r>
            <a:r>
              <a:rPr lang="en-US"/>
              <a:t>SARANA PRASARANA (%)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'REKAP SKM'!$C$12</c:f>
              <c:strCache>
                <c:ptCount val="1"/>
                <c:pt idx="0">
                  <c:v>Sangat Nyaman/Bagus/Cepat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SKM'!$B$13:$B$16</c:f>
              <c:strCache>
                <c:ptCount val="4"/>
                <c:pt idx="0">
                  <c:v>Ruang Layanan</c:v>
                </c:pt>
                <c:pt idx="1">
                  <c:v>Alat Pendukung Layanan</c:v>
                </c:pt>
                <c:pt idx="2">
                  <c:v>Tampilan Website</c:v>
                </c:pt>
                <c:pt idx="3">
                  <c:v>Akses Website</c:v>
                </c:pt>
              </c:strCache>
            </c:strRef>
          </c:cat>
          <c:val>
            <c:numRef>
              <c:f>'REKAP SKM'!$C$13:$C$16</c:f>
              <c:numCache>
                <c:formatCode>#,##0.00</c:formatCode>
                <c:ptCount val="4"/>
                <c:pt idx="0">
                  <c:v>12.5</c:v>
                </c:pt>
                <c:pt idx="1">
                  <c:v>15.6</c:v>
                </c:pt>
                <c:pt idx="2">
                  <c:v>15.9</c:v>
                </c:pt>
                <c:pt idx="3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B-4D83-B7D9-7EA9559255C5}"/>
            </c:ext>
          </c:extLst>
        </c:ser>
        <c:ser>
          <c:idx val="1"/>
          <c:order val="1"/>
          <c:tx>
            <c:strRef>
              <c:f>'REKAP SKM'!$D$12</c:f>
              <c:strCache>
                <c:ptCount val="1"/>
                <c:pt idx="0">
                  <c:v>Cukup Nyaman/Bagus/Cepat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SKM'!$B$13:$B$16</c:f>
              <c:strCache>
                <c:ptCount val="4"/>
                <c:pt idx="0">
                  <c:v>Ruang Layanan</c:v>
                </c:pt>
                <c:pt idx="1">
                  <c:v>Alat Pendukung Layanan</c:v>
                </c:pt>
                <c:pt idx="2">
                  <c:v>Tampilan Website</c:v>
                </c:pt>
                <c:pt idx="3">
                  <c:v>Akses Website</c:v>
                </c:pt>
              </c:strCache>
            </c:strRef>
          </c:cat>
          <c:val>
            <c:numRef>
              <c:f>'REKAP SKM'!$D$13:$D$16</c:f>
              <c:numCache>
                <c:formatCode>#,##0.00</c:formatCode>
                <c:ptCount val="4"/>
                <c:pt idx="0">
                  <c:v>72.900000000000006</c:v>
                </c:pt>
                <c:pt idx="1">
                  <c:v>73.400000000000006</c:v>
                </c:pt>
                <c:pt idx="2">
                  <c:v>72.5</c:v>
                </c:pt>
                <c:pt idx="3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B-4D83-B7D9-7EA9559255C5}"/>
            </c:ext>
          </c:extLst>
        </c:ser>
        <c:ser>
          <c:idx val="2"/>
          <c:order val="2"/>
          <c:tx>
            <c:strRef>
              <c:f>'REKAP SKM'!$E$12</c:f>
              <c:strCache>
                <c:ptCount val="1"/>
                <c:pt idx="0">
                  <c:v>Kurang Nyaman/Bagus/Cepat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SKM'!$B$13:$B$16</c:f>
              <c:strCache>
                <c:ptCount val="4"/>
                <c:pt idx="0">
                  <c:v>Ruang Layanan</c:v>
                </c:pt>
                <c:pt idx="1">
                  <c:v>Alat Pendukung Layanan</c:v>
                </c:pt>
                <c:pt idx="2">
                  <c:v>Tampilan Website</c:v>
                </c:pt>
                <c:pt idx="3">
                  <c:v>Akses Website</c:v>
                </c:pt>
              </c:strCache>
            </c:strRef>
          </c:cat>
          <c:val>
            <c:numRef>
              <c:f>'REKAP SKM'!$E$13:$E$16</c:f>
              <c:numCache>
                <c:formatCode>#,##0.00</c:formatCode>
                <c:ptCount val="4"/>
                <c:pt idx="0">
                  <c:v>13</c:v>
                </c:pt>
                <c:pt idx="1">
                  <c:v>9.9</c:v>
                </c:pt>
                <c:pt idx="2">
                  <c:v>11.1</c:v>
                </c:pt>
                <c:pt idx="3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B-4D83-B7D9-7EA9559255C5}"/>
            </c:ext>
          </c:extLst>
        </c:ser>
        <c:ser>
          <c:idx val="3"/>
          <c:order val="3"/>
          <c:tx>
            <c:strRef>
              <c:f>'REKAP SKM'!$F$12</c:f>
              <c:strCache>
                <c:ptCount val="1"/>
                <c:pt idx="0">
                  <c:v>Tidak Nyaman/Bagus/Cepat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'REKAP SKM'!$B$13:$B$16</c:f>
              <c:strCache>
                <c:ptCount val="4"/>
                <c:pt idx="0">
                  <c:v>Ruang Layanan</c:v>
                </c:pt>
                <c:pt idx="1">
                  <c:v>Alat Pendukung Layanan</c:v>
                </c:pt>
                <c:pt idx="2">
                  <c:v>Tampilan Website</c:v>
                </c:pt>
                <c:pt idx="3">
                  <c:v>Akses Website</c:v>
                </c:pt>
              </c:strCache>
            </c:strRef>
          </c:cat>
          <c:val>
            <c:numRef>
              <c:f>'REKAP SKM'!$F$13:$F$16</c:f>
              <c:numCache>
                <c:formatCode>#,##0.00</c:formatCode>
                <c:ptCount val="4"/>
                <c:pt idx="0">
                  <c:v>1.6</c:v>
                </c:pt>
                <c:pt idx="1">
                  <c:v>1</c:v>
                </c:pt>
                <c:pt idx="2">
                  <c:v>0.5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B-4D83-B7D9-7EA9559255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622976"/>
        <c:axId val="441632816"/>
      </c:barChart>
      <c:catAx>
        <c:axId val="4416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41632816"/>
        <c:crosses val="autoZero"/>
        <c:auto val="1"/>
        <c:lblAlgn val="ctr"/>
        <c:lblOffset val="100"/>
        <c:noMultiLvlLbl val="0"/>
      </c:catAx>
      <c:valAx>
        <c:axId val="44163281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4162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PERSEPSI MASYARAKAT TENTANG PELAYANAN SECARA UMUM (%)</a:t>
            </a:r>
            <a:endParaRPr lang="id-ID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'REKAP SKM'!$B$19</c:f>
              <c:strCache>
                <c:ptCount val="1"/>
                <c:pt idx="0">
                  <c:v>PERSEPSI LAYANAN SCR UMUM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E7-4BC5-B9CA-612E8F6ED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7-4BC5-B9CA-612E8F6ED3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BE7-4BC5-B9CA-612E8F6ED3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1137258043351807"/>
                  <c:y val="0.176551108194808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E7-4BC5-B9CA-612E8F6ED30D}"/>
                </c:ext>
              </c:extLst>
            </c:dLbl>
            <c:dLbl>
              <c:idx val="1"/>
              <c:layout>
                <c:manualLayout>
                  <c:x val="-8.4077227707175295E-2"/>
                  <c:y val="-3.1388888888888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7-4BC5-B9CA-612E8F6ED30D}"/>
                </c:ext>
              </c:extLst>
            </c:dLbl>
            <c:dLbl>
              <c:idx val="2"/>
              <c:layout>
                <c:manualLayout>
                  <c:x val="-7.9627519614528491E-2"/>
                  <c:y val="9.7903543307086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7-4BC5-B9CA-612E8F6ED30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'REKAP SKM'!$C$18:$F$18</c:f>
              <c:strCache>
                <c:ptCount val="4"/>
                <c:pt idx="0">
                  <c:v>SANGAT PUAS</c:v>
                </c:pt>
                <c:pt idx="1">
                  <c:v>CUKUP PUAS</c:v>
                </c:pt>
                <c:pt idx="2">
                  <c:v>TIDAK PUAS</c:v>
                </c:pt>
                <c:pt idx="3">
                  <c:v>PUAS</c:v>
                </c:pt>
              </c:strCache>
            </c:strRef>
          </c:cat>
          <c:val>
            <c:numRef>
              <c:f>'REKAP SKM'!$C$19:$F$19</c:f>
              <c:numCache>
                <c:formatCode>0.00</c:formatCode>
                <c:ptCount val="4"/>
                <c:pt idx="0">
                  <c:v>17.2</c:v>
                </c:pt>
                <c:pt idx="1">
                  <c:v>72.400000000000006</c:v>
                </c:pt>
                <c:pt idx="2">
                  <c:v>9.4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7-4BC5-B9CA-612E8F6ED3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IKM</a:t>
            </a:r>
            <a:endParaRPr lang="id-ID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991074504923739E-2"/>
          <c:y val="0.16674725971824764"/>
          <c:w val="0.69980969055457254"/>
          <c:h val="0.7289591956081861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3D71-432F-B058-0311A4114F6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6-3D71-432F-B058-0311A4114F6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3D71-432F-B058-0311A4114F64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'REKAP SKM'!$A$48:$A$51</c:f>
              <c:strCache>
                <c:ptCount val="4"/>
                <c:pt idx="0">
                  <c:v>ASPEK PETUGAS</c:v>
                </c:pt>
                <c:pt idx="1">
                  <c:v>ASPEK PELAYANAN PRIMA</c:v>
                </c:pt>
                <c:pt idx="2">
                  <c:v>ASPEK SARPRAS</c:v>
                </c:pt>
                <c:pt idx="3">
                  <c:v>IKM</c:v>
                </c:pt>
              </c:strCache>
            </c:strRef>
          </c:cat>
          <c:val>
            <c:numRef>
              <c:f>'REKAP SKM'!$C$48:$C$51</c:f>
              <c:numCache>
                <c:formatCode>0.00</c:formatCode>
                <c:ptCount val="4"/>
                <c:pt idx="0">
                  <c:v>79.817708333333329</c:v>
                </c:pt>
                <c:pt idx="1">
                  <c:v>78.619791666666657</c:v>
                </c:pt>
                <c:pt idx="2">
                  <c:v>74.186197916666657</c:v>
                </c:pt>
                <c:pt idx="3">
                  <c:v>77.225378787878796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1-432F-B058-0311A4114F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3"/>
        <c:overlap val="-27"/>
        <c:axId val="559715280"/>
        <c:axId val="559714624"/>
      </c:barChart>
      <c:catAx>
        <c:axId val="55971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59714624"/>
        <c:crosses val="autoZero"/>
        <c:auto val="1"/>
        <c:lblAlgn val="ctr"/>
        <c:lblOffset val="100"/>
        <c:noMultiLvlLbl val="0"/>
      </c:catAx>
      <c:valAx>
        <c:axId val="55971462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59715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67729</xdr:colOff>
      <xdr:row>33</xdr:row>
      <xdr:rowOff>331755</xdr:rowOff>
    </xdr:from>
    <xdr:to>
      <xdr:col>14</xdr:col>
      <xdr:colOff>320038</xdr:colOff>
      <xdr:row>46</xdr:row>
      <xdr:rowOff>96018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970A5A-3DA6-49B4-AAEF-0C2E7F9CA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56029</xdr:colOff>
      <xdr:row>22</xdr:row>
      <xdr:rowOff>18676</xdr:rowOff>
    </xdr:from>
    <xdr:to>
      <xdr:col>14</xdr:col>
      <xdr:colOff>308338</xdr:colOff>
      <xdr:row>33</xdr:row>
      <xdr:rowOff>193821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8EFD41-75D9-4629-BBEF-769F04ED3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100853</xdr:colOff>
      <xdr:row>47</xdr:row>
      <xdr:rowOff>33617</xdr:rowOff>
    </xdr:from>
    <xdr:to>
      <xdr:col>14</xdr:col>
      <xdr:colOff>353162</xdr:colOff>
      <xdr:row>61</xdr:row>
      <xdr:rowOff>7055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7D8F30-85C8-445F-91BE-D433514A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106454</xdr:colOff>
      <xdr:row>62</xdr:row>
      <xdr:rowOff>40342</xdr:rowOff>
    </xdr:from>
    <xdr:to>
      <xdr:col>14</xdr:col>
      <xdr:colOff>392205</xdr:colOff>
      <xdr:row>77</xdr:row>
      <xdr:rowOff>89646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EC0706-9BC1-40DE-9243-565870609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1086536</xdr:colOff>
      <xdr:row>63</xdr:row>
      <xdr:rowOff>27459</xdr:rowOff>
    </xdr:from>
    <xdr:to>
      <xdr:col>7</xdr:col>
      <xdr:colOff>228600</xdr:colOff>
      <xdr:row>77</xdr:row>
      <xdr:rowOff>7551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4E52878-8ECA-4C80-BAAE-A398293A8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533400</xdr:colOff>
      <xdr:row>68</xdr:row>
      <xdr:rowOff>0</xdr:rowOff>
    </xdr:from>
    <xdr:to>
      <xdr:col>7</xdr:col>
      <xdr:colOff>127000</xdr:colOff>
      <xdr:row>72</xdr:row>
      <xdr:rowOff>88900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95C0600-C7CC-4694-9096-0CACBFC5624E}"/>
            </a:ext>
          </a:extLst>
        </xdr:cNvPr>
        <xdr:cNvSpPr txBox="1"/>
      </xdr:nvSpPr>
      <xdr:spPr>
        <a:xfrm>
          <a:off x="7124700" y="15570200"/>
          <a:ext cx="1524000" cy="90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KATEGORI INTERVAL</a:t>
          </a:r>
        </a:p>
        <a:p>
          <a:r>
            <a:rPr lang="en-US" sz="900"/>
            <a:t>88,00-100,00</a:t>
          </a:r>
          <a:r>
            <a:rPr lang="en-US" sz="900" baseline="0"/>
            <a:t> : SANGAT BAIK</a:t>
          </a:r>
        </a:p>
        <a:p>
          <a:r>
            <a:rPr lang="en-US" sz="900" baseline="0"/>
            <a:t>66,75-87,25   : BAIK</a:t>
          </a:r>
        </a:p>
        <a:p>
          <a:r>
            <a:rPr lang="en-US" sz="900" baseline="0"/>
            <a:t>46,00-66,50   : KURANG BAIK</a:t>
          </a:r>
        </a:p>
        <a:p>
          <a:r>
            <a:rPr lang="en-US" sz="900" baseline="0"/>
            <a:t>25,00-45,75   : TIDAK BAIK</a:t>
          </a:r>
          <a:endParaRPr lang="id-ID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62"/>
  <sheetViews>
    <sheetView tabSelected="1" topLeftCell="A58" zoomScale="75" workbookViewId="0">
      <selection activeCell="H67" sqref="H67"/>
    </sheetView>
  </sheetViews>
  <sheetFormatPr defaultColWidth="14.42578125" defaultRowHeight="15.75" customHeight="1" x14ac:dyDescent="0.2"/>
  <cols>
    <col min="2" max="2" width="28.85546875" bestFit="1" customWidth="1"/>
    <col min="3" max="3" width="26.42578125" bestFit="1" customWidth="1"/>
    <col min="8" max="8" width="14.7109375" bestFit="1" customWidth="1"/>
    <col min="10" max="10" width="27.42578125" bestFit="1" customWidth="1"/>
  </cols>
  <sheetData>
    <row r="1" spans="1:15" s="1" customFormat="1" ht="15.75" customHeight="1" x14ac:dyDescent="0.2">
      <c r="A1" s="27" t="s">
        <v>44</v>
      </c>
      <c r="I1" s="27" t="s">
        <v>45</v>
      </c>
    </row>
    <row r="2" spans="1:15" ht="25.5" x14ac:dyDescent="0.2">
      <c r="A2" s="10"/>
      <c r="B2" s="11" t="s">
        <v>1</v>
      </c>
      <c r="C2" s="12" t="s">
        <v>24</v>
      </c>
      <c r="D2" s="12" t="s">
        <v>25</v>
      </c>
      <c r="E2" s="12" t="s">
        <v>26</v>
      </c>
      <c r="F2" s="12" t="s">
        <v>27</v>
      </c>
      <c r="G2" s="13" t="s">
        <v>38</v>
      </c>
      <c r="H2" s="23" t="s">
        <v>39</v>
      </c>
      <c r="I2" s="10"/>
      <c r="J2" s="11" t="s">
        <v>1</v>
      </c>
      <c r="K2" s="12" t="s">
        <v>24</v>
      </c>
      <c r="L2" s="12" t="s">
        <v>25</v>
      </c>
      <c r="M2" s="12" t="s">
        <v>26</v>
      </c>
      <c r="N2" s="12" t="s">
        <v>27</v>
      </c>
      <c r="O2" s="13" t="s">
        <v>38</v>
      </c>
    </row>
    <row r="3" spans="1:15" ht="15.75" customHeight="1" x14ac:dyDescent="0.2">
      <c r="A3" s="29" t="s">
        <v>11</v>
      </c>
      <c r="B3" s="5" t="s">
        <v>2</v>
      </c>
      <c r="C3" s="6">
        <v>29.2</v>
      </c>
      <c r="D3" s="6">
        <v>66.7</v>
      </c>
      <c r="E3" s="6">
        <v>4.2</v>
      </c>
      <c r="F3" s="6">
        <v>0</v>
      </c>
      <c r="G3" s="7">
        <f>SUM(C3:F3)</f>
        <v>100.10000000000001</v>
      </c>
      <c r="H3" s="24">
        <v>192</v>
      </c>
      <c r="I3" s="29" t="s">
        <v>11</v>
      </c>
      <c r="J3" s="5" t="s">
        <v>2</v>
      </c>
      <c r="K3" s="6">
        <f>ROUND((C3/100)*$H$3,0)</f>
        <v>56</v>
      </c>
      <c r="L3" s="6">
        <f t="shared" ref="L3:N4" si="0">ROUND((D3/100)*$H$3,0)</f>
        <v>128</v>
      </c>
      <c r="M3" s="6">
        <f t="shared" si="0"/>
        <v>8</v>
      </c>
      <c r="N3" s="6">
        <f t="shared" si="0"/>
        <v>0</v>
      </c>
      <c r="O3" s="7">
        <f>SUM(K3:N3)</f>
        <v>192</v>
      </c>
    </row>
    <row r="4" spans="1:15" ht="15.75" customHeight="1" x14ac:dyDescent="0.2">
      <c r="A4" s="29"/>
      <c r="B4" s="5" t="s">
        <v>3</v>
      </c>
      <c r="C4" s="6">
        <v>22.4</v>
      </c>
      <c r="D4" s="6">
        <v>69.8</v>
      </c>
      <c r="E4" s="6">
        <v>6.8</v>
      </c>
      <c r="F4" s="6">
        <v>1</v>
      </c>
      <c r="G4" s="7">
        <f>SUM(C4:F4)</f>
        <v>99.999999999999986</v>
      </c>
      <c r="I4" s="29"/>
      <c r="J4" s="5" t="s">
        <v>3</v>
      </c>
      <c r="K4" s="6">
        <f t="shared" ref="K4" si="1">ROUND((C4/100)*$H$3,0)</f>
        <v>43</v>
      </c>
      <c r="L4" s="6">
        <f t="shared" si="0"/>
        <v>134</v>
      </c>
      <c r="M4" s="6">
        <f t="shared" si="0"/>
        <v>13</v>
      </c>
      <c r="N4" s="6">
        <f t="shared" si="0"/>
        <v>2</v>
      </c>
      <c r="O4" s="7">
        <f>SUM(K4:N4)</f>
        <v>192</v>
      </c>
    </row>
    <row r="5" spans="1:15" ht="51" x14ac:dyDescent="0.2">
      <c r="A5" s="14"/>
      <c r="B5" s="11" t="s">
        <v>6</v>
      </c>
      <c r="C5" s="12" t="s">
        <v>48</v>
      </c>
      <c r="D5" s="12" t="s">
        <v>49</v>
      </c>
      <c r="E5" s="12" t="s">
        <v>50</v>
      </c>
      <c r="F5" s="12" t="s">
        <v>51</v>
      </c>
      <c r="G5" s="15"/>
      <c r="I5" s="14"/>
      <c r="J5" s="11" t="s">
        <v>6</v>
      </c>
      <c r="K5" s="12" t="s">
        <v>28</v>
      </c>
      <c r="L5" s="12" t="s">
        <v>29</v>
      </c>
      <c r="M5" s="12" t="s">
        <v>30</v>
      </c>
      <c r="N5" s="12" t="s">
        <v>31</v>
      </c>
      <c r="O5" s="15"/>
    </row>
    <row r="6" spans="1:15" ht="15.75" customHeight="1" x14ac:dyDescent="0.2">
      <c r="A6" s="29" t="s">
        <v>10</v>
      </c>
      <c r="B6" s="5" t="s">
        <v>4</v>
      </c>
      <c r="C6" s="6">
        <v>18.2</v>
      </c>
      <c r="D6" s="6">
        <v>70.8</v>
      </c>
      <c r="E6" s="6">
        <v>9.9</v>
      </c>
      <c r="F6" s="6">
        <v>1</v>
      </c>
      <c r="G6" s="7">
        <f t="shared" ref="G6:G16" si="2">SUM(C6:F6)</f>
        <v>99.9</v>
      </c>
      <c r="I6" s="29" t="s">
        <v>10</v>
      </c>
      <c r="J6" s="5" t="s">
        <v>4</v>
      </c>
      <c r="K6" s="6">
        <f t="shared" ref="K6:K9" si="3">ROUND((C6/100)*$H$3,0)</f>
        <v>35</v>
      </c>
      <c r="L6" s="6">
        <f t="shared" ref="L6:L9" si="4">ROUND((D6/100)*$H$3,0)</f>
        <v>136</v>
      </c>
      <c r="M6" s="6">
        <f t="shared" ref="M6:M9" si="5">ROUND((E6/100)*$H$3,0)</f>
        <v>19</v>
      </c>
      <c r="N6" s="6">
        <f t="shared" ref="N6:N9" si="6">ROUND((F6/100)*$H$3,0)</f>
        <v>2</v>
      </c>
      <c r="O6" s="7">
        <f t="shared" ref="O6:O7" si="7">SUM(K6:N6)</f>
        <v>192</v>
      </c>
    </row>
    <row r="7" spans="1:15" ht="15.75" customHeight="1" x14ac:dyDescent="0.2">
      <c r="A7" s="29"/>
      <c r="B7" s="5" t="s">
        <v>5</v>
      </c>
      <c r="C7" s="6">
        <v>15.1</v>
      </c>
      <c r="D7" s="6">
        <v>67.7</v>
      </c>
      <c r="E7" s="6">
        <v>16.100000000000001</v>
      </c>
      <c r="F7" s="6">
        <v>1</v>
      </c>
      <c r="G7" s="7">
        <f t="shared" si="2"/>
        <v>99.9</v>
      </c>
      <c r="I7" s="29"/>
      <c r="J7" s="5" t="s">
        <v>5</v>
      </c>
      <c r="K7" s="6">
        <f t="shared" si="3"/>
        <v>29</v>
      </c>
      <c r="L7" s="6">
        <f t="shared" si="4"/>
        <v>130</v>
      </c>
      <c r="M7" s="6">
        <f t="shared" si="5"/>
        <v>31</v>
      </c>
      <c r="N7" s="6">
        <f t="shared" si="6"/>
        <v>2</v>
      </c>
      <c r="O7" s="7">
        <f t="shared" si="7"/>
        <v>192</v>
      </c>
    </row>
    <row r="8" spans="1:15" ht="15.75" customHeight="1" x14ac:dyDescent="0.2">
      <c r="A8" s="29"/>
      <c r="B8" s="5" t="s">
        <v>7</v>
      </c>
      <c r="C8" s="6">
        <v>17.7</v>
      </c>
      <c r="D8" s="6">
        <v>74.5</v>
      </c>
      <c r="E8" s="6">
        <v>7.3</v>
      </c>
      <c r="F8" s="6">
        <v>0.5</v>
      </c>
      <c r="G8" s="7">
        <f>SUM(C8:F8)</f>
        <v>100</v>
      </c>
      <c r="I8" s="29"/>
      <c r="J8" s="5" t="s">
        <v>7</v>
      </c>
      <c r="K8" s="6">
        <f t="shared" si="3"/>
        <v>34</v>
      </c>
      <c r="L8" s="6">
        <f t="shared" si="4"/>
        <v>143</v>
      </c>
      <c r="M8" s="6">
        <f t="shared" si="5"/>
        <v>14</v>
      </c>
      <c r="N8" s="6">
        <f t="shared" si="6"/>
        <v>1</v>
      </c>
      <c r="O8" s="7">
        <f>SUM(K8:N8)</f>
        <v>192</v>
      </c>
    </row>
    <row r="9" spans="1:15" ht="15.75" customHeight="1" x14ac:dyDescent="0.2">
      <c r="A9" s="29"/>
      <c r="B9" s="5" t="s">
        <v>8</v>
      </c>
      <c r="C9" s="6">
        <v>15.1</v>
      </c>
      <c r="D9" s="6">
        <v>76</v>
      </c>
      <c r="E9" s="6">
        <v>8.3000000000000007</v>
      </c>
      <c r="F9" s="6">
        <v>0.5</v>
      </c>
      <c r="G9" s="7">
        <f>SUM(C9:F9)</f>
        <v>99.899999999999991</v>
      </c>
      <c r="I9" s="29"/>
      <c r="J9" s="5" t="s">
        <v>8</v>
      </c>
      <c r="K9" s="6">
        <f t="shared" si="3"/>
        <v>29</v>
      </c>
      <c r="L9" s="6">
        <f t="shared" si="4"/>
        <v>146</v>
      </c>
      <c r="M9" s="6">
        <f t="shared" si="5"/>
        <v>16</v>
      </c>
      <c r="N9" s="6">
        <f t="shared" si="6"/>
        <v>1</v>
      </c>
      <c r="O9" s="7">
        <f>SUM(K9:N9)</f>
        <v>192</v>
      </c>
    </row>
    <row r="10" spans="1:15" ht="15.75" customHeight="1" x14ac:dyDescent="0.2">
      <c r="A10" s="29"/>
      <c r="B10" s="5"/>
      <c r="C10" s="8" t="s">
        <v>16</v>
      </c>
      <c r="D10" s="8" t="s">
        <v>17</v>
      </c>
      <c r="E10" s="8" t="s">
        <v>18</v>
      </c>
      <c r="F10" s="8" t="s">
        <v>19</v>
      </c>
      <c r="G10" s="7"/>
      <c r="I10" s="29"/>
      <c r="J10" s="5"/>
      <c r="K10" s="8" t="s">
        <v>16</v>
      </c>
      <c r="L10" s="8" t="s">
        <v>17</v>
      </c>
      <c r="M10" s="8" t="s">
        <v>18</v>
      </c>
      <c r="N10" s="8" t="s">
        <v>19</v>
      </c>
      <c r="O10" s="7"/>
    </row>
    <row r="11" spans="1:15" ht="15.75" customHeight="1" x14ac:dyDescent="0.2">
      <c r="A11" s="29"/>
      <c r="B11" s="5" t="s">
        <v>0</v>
      </c>
      <c r="C11" s="6">
        <v>63.3</v>
      </c>
      <c r="D11" s="6">
        <v>27.5</v>
      </c>
      <c r="E11" s="6">
        <v>7.8</v>
      </c>
      <c r="F11" s="6">
        <v>1.6</v>
      </c>
      <c r="G11" s="7">
        <f t="shared" si="2"/>
        <v>100.19999999999999</v>
      </c>
      <c r="I11" s="29"/>
      <c r="J11" s="5" t="s">
        <v>0</v>
      </c>
      <c r="K11" s="6">
        <f t="shared" ref="K11:N11" si="8">ROUND((C11/100)*$H$3,0)</f>
        <v>122</v>
      </c>
      <c r="L11" s="6">
        <f t="shared" si="8"/>
        <v>53</v>
      </c>
      <c r="M11" s="6">
        <f t="shared" si="8"/>
        <v>15</v>
      </c>
      <c r="N11" s="6">
        <f t="shared" si="8"/>
        <v>3</v>
      </c>
      <c r="O11" s="7">
        <f t="shared" ref="O11" si="9">SUM(K11:N11)</f>
        <v>193</v>
      </c>
    </row>
    <row r="12" spans="1:15" ht="38.25" x14ac:dyDescent="0.2">
      <c r="A12" s="14"/>
      <c r="B12" s="16" t="s">
        <v>9</v>
      </c>
      <c r="C12" s="12" t="s">
        <v>20</v>
      </c>
      <c r="D12" s="12" t="s">
        <v>21</v>
      </c>
      <c r="E12" s="12" t="s">
        <v>22</v>
      </c>
      <c r="F12" s="12" t="s">
        <v>23</v>
      </c>
      <c r="G12" s="14"/>
      <c r="I12" s="14"/>
      <c r="J12" s="16" t="s">
        <v>9</v>
      </c>
      <c r="K12" s="12" t="s">
        <v>20</v>
      </c>
      <c r="L12" s="12" t="s">
        <v>21</v>
      </c>
      <c r="M12" s="12" t="s">
        <v>22</v>
      </c>
      <c r="N12" s="12" t="s">
        <v>23</v>
      </c>
      <c r="O12" s="14"/>
    </row>
    <row r="13" spans="1:15" ht="15.75" customHeight="1" x14ac:dyDescent="0.2">
      <c r="A13" s="29" t="s">
        <v>32</v>
      </c>
      <c r="B13" s="5" t="s">
        <v>12</v>
      </c>
      <c r="C13" s="6">
        <v>12.5</v>
      </c>
      <c r="D13" s="6">
        <v>72.900000000000006</v>
      </c>
      <c r="E13" s="6">
        <v>13</v>
      </c>
      <c r="F13" s="6">
        <v>1.6</v>
      </c>
      <c r="G13" s="7">
        <f t="shared" si="2"/>
        <v>100</v>
      </c>
      <c r="I13" s="29" t="s">
        <v>32</v>
      </c>
      <c r="J13" s="5" t="s">
        <v>12</v>
      </c>
      <c r="K13" s="6">
        <f t="shared" ref="K13:K16" si="10">ROUND((C13/100)*$H$3,0)</f>
        <v>24</v>
      </c>
      <c r="L13" s="6">
        <f t="shared" ref="L13:L16" si="11">ROUND((D13/100)*$H$3,0)</f>
        <v>140</v>
      </c>
      <c r="M13" s="6">
        <f t="shared" ref="M13:M16" si="12">ROUND((E13/100)*$H$3,0)</f>
        <v>25</v>
      </c>
      <c r="N13" s="6">
        <f t="shared" ref="N13:N16" si="13">ROUND((F13/100)*$H$3,0)</f>
        <v>3</v>
      </c>
      <c r="O13" s="7">
        <f t="shared" ref="O13:O16" si="14">SUM(K13:N13)</f>
        <v>192</v>
      </c>
    </row>
    <row r="14" spans="1:15" ht="15.75" customHeight="1" x14ac:dyDescent="0.2">
      <c r="A14" s="29"/>
      <c r="B14" s="5" t="s">
        <v>13</v>
      </c>
      <c r="C14" s="6">
        <v>15.6</v>
      </c>
      <c r="D14" s="6">
        <v>73.400000000000006</v>
      </c>
      <c r="E14" s="6">
        <v>9.9</v>
      </c>
      <c r="F14" s="6">
        <v>1</v>
      </c>
      <c r="G14" s="7">
        <f t="shared" si="2"/>
        <v>99.9</v>
      </c>
      <c r="I14" s="29"/>
      <c r="J14" s="5" t="s">
        <v>13</v>
      </c>
      <c r="K14" s="6">
        <f t="shared" si="10"/>
        <v>30</v>
      </c>
      <c r="L14" s="6">
        <f t="shared" si="11"/>
        <v>141</v>
      </c>
      <c r="M14" s="6">
        <f t="shared" si="12"/>
        <v>19</v>
      </c>
      <c r="N14" s="6">
        <f t="shared" si="13"/>
        <v>2</v>
      </c>
      <c r="O14" s="7">
        <f t="shared" si="14"/>
        <v>192</v>
      </c>
    </row>
    <row r="15" spans="1:15" ht="15.75" customHeight="1" x14ac:dyDescent="0.2">
      <c r="A15" s="29"/>
      <c r="B15" s="5" t="s">
        <v>14</v>
      </c>
      <c r="C15" s="6">
        <v>15.9</v>
      </c>
      <c r="D15" s="6">
        <v>72.5</v>
      </c>
      <c r="E15" s="6">
        <v>11.1</v>
      </c>
      <c r="F15" s="6">
        <v>0.5</v>
      </c>
      <c r="G15" s="7">
        <f t="shared" si="2"/>
        <v>100</v>
      </c>
      <c r="I15" s="29"/>
      <c r="J15" s="5" t="s">
        <v>14</v>
      </c>
      <c r="K15" s="6">
        <f t="shared" si="10"/>
        <v>31</v>
      </c>
      <c r="L15" s="6">
        <f t="shared" si="11"/>
        <v>139</v>
      </c>
      <c r="M15" s="6">
        <f t="shared" si="12"/>
        <v>21</v>
      </c>
      <c r="N15" s="6">
        <f t="shared" si="13"/>
        <v>1</v>
      </c>
      <c r="O15" s="7">
        <f t="shared" si="14"/>
        <v>192</v>
      </c>
    </row>
    <row r="16" spans="1:15" ht="15.75" customHeight="1" x14ac:dyDescent="0.2">
      <c r="A16" s="29"/>
      <c r="B16" s="5" t="s">
        <v>15</v>
      </c>
      <c r="C16" s="6">
        <v>10.1</v>
      </c>
      <c r="D16" s="6">
        <v>65.599999999999994</v>
      </c>
      <c r="E16" s="6">
        <v>21.7</v>
      </c>
      <c r="F16" s="6">
        <v>2.6</v>
      </c>
      <c r="G16" s="7">
        <f t="shared" si="2"/>
        <v>99.999999999999986</v>
      </c>
      <c r="I16" s="29"/>
      <c r="J16" s="5" t="s">
        <v>15</v>
      </c>
      <c r="K16" s="6">
        <f t="shared" si="10"/>
        <v>19</v>
      </c>
      <c r="L16" s="6">
        <f t="shared" si="11"/>
        <v>126</v>
      </c>
      <c r="M16" s="6">
        <f t="shared" si="12"/>
        <v>42</v>
      </c>
      <c r="N16" s="6">
        <f t="shared" si="13"/>
        <v>5</v>
      </c>
      <c r="O16" s="7">
        <f t="shared" si="14"/>
        <v>192</v>
      </c>
    </row>
    <row r="17" spans="1:15" ht="15.75" customHeight="1" x14ac:dyDescent="0.2">
      <c r="A17" s="20"/>
      <c r="B17" s="21"/>
      <c r="C17" s="22"/>
      <c r="D17" s="22"/>
      <c r="E17" s="22"/>
      <c r="F17" s="22"/>
      <c r="G17" s="20"/>
      <c r="I17" s="20"/>
      <c r="J17" s="21"/>
      <c r="K17" s="22"/>
      <c r="L17" s="22"/>
      <c r="M17" s="22"/>
      <c r="N17" s="22"/>
      <c r="O17" s="20"/>
    </row>
    <row r="18" spans="1:15" ht="12.75" x14ac:dyDescent="0.2">
      <c r="A18" s="4"/>
      <c r="B18" s="4"/>
      <c r="C18" s="9" t="s">
        <v>34</v>
      </c>
      <c r="D18" s="9" t="s">
        <v>35</v>
      </c>
      <c r="E18" s="9" t="s">
        <v>36</v>
      </c>
      <c r="F18" s="9" t="s">
        <v>37</v>
      </c>
      <c r="G18" s="4"/>
      <c r="I18" s="4"/>
      <c r="J18" s="4"/>
      <c r="K18" s="9" t="s">
        <v>34</v>
      </c>
      <c r="L18" s="9" t="s">
        <v>35</v>
      </c>
      <c r="M18" s="9" t="s">
        <v>36</v>
      </c>
      <c r="N18" s="9" t="s">
        <v>37</v>
      </c>
      <c r="O18" s="4"/>
    </row>
    <row r="19" spans="1:15" ht="25.5" x14ac:dyDescent="0.2">
      <c r="A19" s="17"/>
      <c r="B19" s="12" t="s">
        <v>33</v>
      </c>
      <c r="C19" s="18">
        <v>17.2</v>
      </c>
      <c r="D19" s="18">
        <v>72.400000000000006</v>
      </c>
      <c r="E19" s="18">
        <v>9.4</v>
      </c>
      <c r="F19" s="18">
        <v>1</v>
      </c>
      <c r="G19" s="19">
        <f>SUM(C19:F19)</f>
        <v>100.00000000000001</v>
      </c>
      <c r="I19" s="17"/>
      <c r="J19" s="12" t="s">
        <v>33</v>
      </c>
      <c r="K19" s="6">
        <f t="shared" ref="K19" si="15">ROUND((C19/100)*$H$3,0)</f>
        <v>33</v>
      </c>
      <c r="L19" s="6">
        <f t="shared" ref="L19" si="16">ROUND((D19/100)*$H$3,0)</f>
        <v>139</v>
      </c>
      <c r="M19" s="6">
        <f t="shared" ref="M19" si="17">ROUND((E19/100)*$H$3,0)</f>
        <v>18</v>
      </c>
      <c r="N19" s="6">
        <f t="shared" ref="N19" si="18">ROUND((F19/100)*$H$3,0)</f>
        <v>2</v>
      </c>
      <c r="O19" s="19">
        <f>SUM(K19:N19)</f>
        <v>192</v>
      </c>
    </row>
    <row r="20" spans="1:15" ht="15.75" customHeight="1" x14ac:dyDescent="0.2">
      <c r="B20" s="2"/>
      <c r="C20" s="3"/>
      <c r="D20" s="3"/>
      <c r="E20" s="3"/>
      <c r="F20" s="3"/>
      <c r="G20" s="2"/>
    </row>
    <row r="21" spans="1:15" ht="15.75" customHeight="1" x14ac:dyDescent="0.2">
      <c r="A21" s="27" t="s">
        <v>40</v>
      </c>
      <c r="B21" s="27" t="s">
        <v>41</v>
      </c>
      <c r="C21" s="28">
        <f>1/11</f>
        <v>9.0909090909090912E-2</v>
      </c>
      <c r="D21" s="28"/>
      <c r="E21" s="28"/>
      <c r="F21" s="28"/>
      <c r="G21" s="27"/>
      <c r="K21" s="25"/>
    </row>
    <row r="22" spans="1:15" ht="15.75" customHeight="1" x14ac:dyDescent="0.2">
      <c r="A22" s="27" t="s">
        <v>42</v>
      </c>
      <c r="B22" s="27"/>
      <c r="C22" s="26">
        <v>4</v>
      </c>
      <c r="D22" s="26">
        <v>3</v>
      </c>
      <c r="E22" s="26">
        <v>2</v>
      </c>
      <c r="F22" s="26">
        <v>1</v>
      </c>
      <c r="G22" s="27"/>
    </row>
    <row r="23" spans="1:15" s="1" customFormat="1" ht="15.75" customHeight="1" x14ac:dyDescent="0.2">
      <c r="A23" s="27" t="s">
        <v>43</v>
      </c>
      <c r="B23" s="27"/>
      <c r="C23" s="26"/>
      <c r="D23" s="26"/>
      <c r="E23" s="26"/>
      <c r="F23" s="26"/>
      <c r="G23" s="27"/>
      <c r="I23" s="2" t="s">
        <v>47</v>
      </c>
    </row>
    <row r="24" spans="1:15" ht="25.5" x14ac:dyDescent="0.2">
      <c r="A24" s="10"/>
      <c r="B24" s="11" t="s">
        <v>1</v>
      </c>
      <c r="C24" s="12" t="s">
        <v>24</v>
      </c>
      <c r="D24" s="12" t="s">
        <v>25</v>
      </c>
      <c r="E24" s="12" t="s">
        <v>26</v>
      </c>
      <c r="F24" s="12" t="s">
        <v>27</v>
      </c>
      <c r="G24" s="13" t="s">
        <v>38</v>
      </c>
      <c r="H24" s="31"/>
    </row>
    <row r="25" spans="1:15" ht="15.75" customHeight="1" x14ac:dyDescent="0.2">
      <c r="A25" s="29" t="s">
        <v>11</v>
      </c>
      <c r="B25" s="5" t="s">
        <v>2</v>
      </c>
      <c r="C25" s="6">
        <f>K3*4</f>
        <v>224</v>
      </c>
      <c r="D25" s="6">
        <f>L3*3</f>
        <v>384</v>
      </c>
      <c r="E25" s="6">
        <f>M3*2</f>
        <v>16</v>
      </c>
      <c r="F25" s="6">
        <f>N3*1</f>
        <v>0</v>
      </c>
      <c r="G25" s="7">
        <f>SUM(C25:F25)</f>
        <v>624</v>
      </c>
      <c r="H25" s="31">
        <f>G25/192</f>
        <v>3.25</v>
      </c>
    </row>
    <row r="26" spans="1:15" ht="15.75" customHeight="1" x14ac:dyDescent="0.2">
      <c r="A26" s="29"/>
      <c r="B26" s="5" t="s">
        <v>3</v>
      </c>
      <c r="C26" s="6">
        <f>K4*4</f>
        <v>172</v>
      </c>
      <c r="D26" s="6">
        <f>L4*3</f>
        <v>402</v>
      </c>
      <c r="E26" s="6">
        <f>M4*2</f>
        <v>26</v>
      </c>
      <c r="F26" s="6">
        <f>N4*1</f>
        <v>2</v>
      </c>
      <c r="G26" s="7">
        <f>SUM(C26:F26)</f>
        <v>602</v>
      </c>
      <c r="H26" s="31">
        <f>G26/192</f>
        <v>3.1354166666666665</v>
      </c>
      <c r="I26" s="30"/>
    </row>
    <row r="27" spans="1:15" ht="38.25" x14ac:dyDescent="0.2">
      <c r="A27" s="14"/>
      <c r="B27" s="11" t="s">
        <v>6</v>
      </c>
      <c r="C27" s="12" t="s">
        <v>28</v>
      </c>
      <c r="D27" s="12" t="s">
        <v>29</v>
      </c>
      <c r="E27" s="12" t="s">
        <v>30</v>
      </c>
      <c r="F27" s="12" t="s">
        <v>31</v>
      </c>
      <c r="G27" s="15"/>
      <c r="H27" s="31"/>
      <c r="I27" s="30"/>
    </row>
    <row r="28" spans="1:15" ht="15.75" customHeight="1" x14ac:dyDescent="0.2">
      <c r="A28" s="29" t="s">
        <v>10</v>
      </c>
      <c r="B28" s="5" t="s">
        <v>4</v>
      </c>
      <c r="C28" s="6">
        <f>K6*4</f>
        <v>140</v>
      </c>
      <c r="D28" s="6">
        <f>L6*3</f>
        <v>408</v>
      </c>
      <c r="E28" s="6">
        <f>M6*2</f>
        <v>38</v>
      </c>
      <c r="F28" s="6">
        <f>N6*1</f>
        <v>2</v>
      </c>
      <c r="G28" s="7">
        <f t="shared" ref="G28:G29" si="19">SUM(C28:F28)</f>
        <v>588</v>
      </c>
      <c r="H28" s="31">
        <f t="shared" ref="H28:H38" si="20">G28/192</f>
        <v>3.0625</v>
      </c>
    </row>
    <row r="29" spans="1:15" ht="15.75" customHeight="1" x14ac:dyDescent="0.2">
      <c r="A29" s="29"/>
      <c r="B29" s="5" t="s">
        <v>5</v>
      </c>
      <c r="C29" s="6">
        <f>K7*4</f>
        <v>116</v>
      </c>
      <c r="D29" s="6">
        <f>L7*3</f>
        <v>390</v>
      </c>
      <c r="E29" s="6">
        <f>M7*2</f>
        <v>62</v>
      </c>
      <c r="F29" s="6">
        <f>N7*1</f>
        <v>2</v>
      </c>
      <c r="G29" s="7">
        <f t="shared" si="19"/>
        <v>570</v>
      </c>
      <c r="H29" s="31">
        <f t="shared" si="20"/>
        <v>2.96875</v>
      </c>
      <c r="I29" s="30"/>
    </row>
    <row r="30" spans="1:15" ht="15.75" customHeight="1" x14ac:dyDescent="0.2">
      <c r="A30" s="29"/>
      <c r="B30" s="5" t="s">
        <v>7</v>
      </c>
      <c r="C30" s="6">
        <f>K8*4</f>
        <v>136</v>
      </c>
      <c r="D30" s="6">
        <f>L8*3</f>
        <v>429</v>
      </c>
      <c r="E30" s="6">
        <f>M8*2</f>
        <v>28</v>
      </c>
      <c r="F30" s="6">
        <f>N8*1</f>
        <v>1</v>
      </c>
      <c r="G30" s="7">
        <f>SUM(C30:F30)</f>
        <v>594</v>
      </c>
      <c r="H30" s="31">
        <f t="shared" si="20"/>
        <v>3.09375</v>
      </c>
      <c r="I30" s="30"/>
    </row>
    <row r="31" spans="1:15" ht="15.75" customHeight="1" x14ac:dyDescent="0.2">
      <c r="A31" s="29"/>
      <c r="B31" s="5" t="s">
        <v>8</v>
      </c>
      <c r="C31" s="6">
        <f>K9*4</f>
        <v>116</v>
      </c>
      <c r="D31" s="6">
        <f>L9*3</f>
        <v>438</v>
      </c>
      <c r="E31" s="6">
        <f>M9*2</f>
        <v>32</v>
      </c>
      <c r="F31" s="6">
        <f>N9*1</f>
        <v>1</v>
      </c>
      <c r="G31" s="7">
        <f>SUM(C31:F31)</f>
        <v>587</v>
      </c>
      <c r="H31" s="31">
        <f t="shared" si="20"/>
        <v>3.0572916666666665</v>
      </c>
      <c r="I31" s="30"/>
    </row>
    <row r="32" spans="1:15" ht="15.75" customHeight="1" x14ac:dyDescent="0.2">
      <c r="A32" s="29"/>
      <c r="B32" s="5"/>
      <c r="C32" s="8" t="s">
        <v>16</v>
      </c>
      <c r="D32" s="8" t="s">
        <v>17</v>
      </c>
      <c r="E32" s="8" t="s">
        <v>18</v>
      </c>
      <c r="F32" s="8" t="s">
        <v>19</v>
      </c>
      <c r="G32" s="7"/>
      <c r="H32" s="31"/>
      <c r="I32" s="30"/>
    </row>
    <row r="33" spans="1:9" ht="15.75" customHeight="1" x14ac:dyDescent="0.2">
      <c r="A33" s="29"/>
      <c r="B33" s="5" t="s">
        <v>0</v>
      </c>
      <c r="C33" s="6">
        <f>K11*4</f>
        <v>488</v>
      </c>
      <c r="D33" s="6">
        <f>L11*3</f>
        <v>159</v>
      </c>
      <c r="E33" s="6">
        <f>M11*2</f>
        <v>30</v>
      </c>
      <c r="F33" s="6">
        <f>N11*1</f>
        <v>3</v>
      </c>
      <c r="G33" s="7">
        <f t="shared" ref="G33" si="21">SUM(C33:F33)</f>
        <v>680</v>
      </c>
      <c r="H33" s="31">
        <f t="shared" si="20"/>
        <v>3.5416666666666665</v>
      </c>
      <c r="I33" s="30"/>
    </row>
    <row r="34" spans="1:9" ht="38.25" x14ac:dyDescent="0.2">
      <c r="A34" s="14"/>
      <c r="B34" s="16" t="s">
        <v>9</v>
      </c>
      <c r="C34" s="12" t="s">
        <v>20</v>
      </c>
      <c r="D34" s="12" t="s">
        <v>21</v>
      </c>
      <c r="E34" s="12" t="s">
        <v>22</v>
      </c>
      <c r="F34" s="12" t="s">
        <v>23</v>
      </c>
      <c r="G34" s="14"/>
      <c r="H34" s="31"/>
      <c r="I34" s="30"/>
    </row>
    <row r="35" spans="1:9" ht="15.75" customHeight="1" x14ac:dyDescent="0.2">
      <c r="A35" s="29" t="s">
        <v>32</v>
      </c>
      <c r="B35" s="5" t="s">
        <v>12</v>
      </c>
      <c r="C35" s="6">
        <f>K13*4</f>
        <v>96</v>
      </c>
      <c r="D35" s="6">
        <f>L13*3</f>
        <v>420</v>
      </c>
      <c r="E35" s="6">
        <f>M13*2</f>
        <v>50</v>
      </c>
      <c r="F35" s="6">
        <f>N13*1</f>
        <v>3</v>
      </c>
      <c r="G35" s="7">
        <f t="shared" ref="G35:G38" si="22">SUM(C35:F35)</f>
        <v>569</v>
      </c>
      <c r="H35" s="31">
        <f t="shared" si="20"/>
        <v>2.9635416666666665</v>
      </c>
    </row>
    <row r="36" spans="1:9" ht="15.75" customHeight="1" x14ac:dyDescent="0.2">
      <c r="A36" s="29"/>
      <c r="B36" s="5" t="s">
        <v>13</v>
      </c>
      <c r="C36" s="6">
        <f>K14*4</f>
        <v>120</v>
      </c>
      <c r="D36" s="6">
        <f>L14*3</f>
        <v>423</v>
      </c>
      <c r="E36" s="6">
        <f>M14*2</f>
        <v>38</v>
      </c>
      <c r="F36" s="6">
        <f>N14*1</f>
        <v>2</v>
      </c>
      <c r="G36" s="7">
        <f t="shared" si="22"/>
        <v>583</v>
      </c>
      <c r="H36" s="31">
        <f t="shared" si="20"/>
        <v>3.0364583333333335</v>
      </c>
    </row>
    <row r="37" spans="1:9" ht="15.75" customHeight="1" x14ac:dyDescent="0.2">
      <c r="A37" s="29"/>
      <c r="B37" s="5" t="s">
        <v>14</v>
      </c>
      <c r="C37" s="6">
        <f>K15*4</f>
        <v>124</v>
      </c>
      <c r="D37" s="6">
        <f>L15*3</f>
        <v>417</v>
      </c>
      <c r="E37" s="6">
        <f>M15*2</f>
        <v>42</v>
      </c>
      <c r="F37" s="6">
        <f>N15*1</f>
        <v>1</v>
      </c>
      <c r="G37" s="7">
        <f t="shared" si="22"/>
        <v>584</v>
      </c>
      <c r="H37" s="31">
        <f t="shared" si="20"/>
        <v>3.0416666666666665</v>
      </c>
    </row>
    <row r="38" spans="1:9" ht="15.75" customHeight="1" x14ac:dyDescent="0.2">
      <c r="A38" s="29"/>
      <c r="B38" s="5" t="s">
        <v>15</v>
      </c>
      <c r="C38" s="6">
        <f>K16*4</f>
        <v>76</v>
      </c>
      <c r="D38" s="6">
        <f>L16*3</f>
        <v>378</v>
      </c>
      <c r="E38" s="6">
        <f>M16*2</f>
        <v>84</v>
      </c>
      <c r="F38" s="6">
        <f>N16*1</f>
        <v>5</v>
      </c>
      <c r="G38" s="7">
        <f t="shared" si="22"/>
        <v>543</v>
      </c>
      <c r="H38" s="31">
        <f t="shared" si="20"/>
        <v>2.828125</v>
      </c>
    </row>
    <row r="39" spans="1:9" ht="15.75" customHeight="1" x14ac:dyDescent="0.2">
      <c r="A39" s="20"/>
      <c r="B39" s="21"/>
      <c r="C39" s="22"/>
      <c r="D39" s="22"/>
      <c r="E39" s="22"/>
      <c r="F39" s="22"/>
      <c r="G39" s="20"/>
      <c r="H39" s="31"/>
    </row>
    <row r="40" spans="1:9" ht="15.75" customHeight="1" x14ac:dyDescent="0.2">
      <c r="A40" s="4"/>
      <c r="B40" s="4"/>
      <c r="C40" s="9" t="s">
        <v>34</v>
      </c>
      <c r="D40" s="9" t="s">
        <v>35</v>
      </c>
      <c r="E40" s="9" t="s">
        <v>36</v>
      </c>
      <c r="F40" s="9" t="s">
        <v>37</v>
      </c>
      <c r="G40" s="4"/>
      <c r="H40" s="31"/>
    </row>
    <row r="41" spans="1:9" ht="25.5" x14ac:dyDescent="0.2">
      <c r="A41" s="17"/>
      <c r="B41" s="12" t="s">
        <v>33</v>
      </c>
      <c r="C41" s="6">
        <f>K19*4</f>
        <v>132</v>
      </c>
      <c r="D41" s="6">
        <f>L19*3</f>
        <v>417</v>
      </c>
      <c r="E41" s="6">
        <f>M19*2</f>
        <v>36</v>
      </c>
      <c r="F41" s="6">
        <f>N19*1</f>
        <v>2</v>
      </c>
      <c r="G41" s="19">
        <f>SUM(C41:F41)</f>
        <v>587</v>
      </c>
      <c r="H41" s="31">
        <f t="shared" ref="H41" si="23">G41/192</f>
        <v>3.0572916666666665</v>
      </c>
    </row>
    <row r="43" spans="1:9" ht="15.75" customHeight="1" x14ac:dyDescent="0.2">
      <c r="B43" s="2" t="s">
        <v>46</v>
      </c>
    </row>
    <row r="47" spans="1:9" ht="15.75" customHeight="1" x14ac:dyDescent="0.2">
      <c r="A47" s="4"/>
      <c r="B47" s="39" t="s">
        <v>52</v>
      </c>
      <c r="C47" s="5" t="s">
        <v>53</v>
      </c>
    </row>
    <row r="48" spans="1:9" ht="15.75" customHeight="1" x14ac:dyDescent="0.2">
      <c r="A48" s="33" t="s">
        <v>11</v>
      </c>
      <c r="B48" s="40">
        <f>SUM(H25:H26)*(1/2)</f>
        <v>3.192708333333333</v>
      </c>
      <c r="C48" s="40">
        <f>B48*25</f>
        <v>79.817708333333329</v>
      </c>
      <c r="D48" s="2" t="s">
        <v>69</v>
      </c>
    </row>
    <row r="49" spans="1:5" ht="15.75" customHeight="1" x14ac:dyDescent="0.2">
      <c r="A49" s="33" t="s">
        <v>10</v>
      </c>
      <c r="B49" s="40">
        <f>SUM(H28:H33)*(1/5)</f>
        <v>3.1447916666666664</v>
      </c>
      <c r="C49" s="40">
        <f t="shared" ref="C49:C51" si="24">B49*25</f>
        <v>78.619791666666657</v>
      </c>
      <c r="D49" s="2" t="s">
        <v>69</v>
      </c>
    </row>
    <row r="50" spans="1:5" ht="15.75" customHeight="1" x14ac:dyDescent="0.2">
      <c r="A50" s="33" t="s">
        <v>32</v>
      </c>
      <c r="B50" s="40">
        <f>SUM(H35:H38)*(1/4)</f>
        <v>2.9674479166666665</v>
      </c>
      <c r="C50" s="40">
        <f t="shared" si="24"/>
        <v>74.186197916666657</v>
      </c>
      <c r="D50" s="2" t="s">
        <v>69</v>
      </c>
    </row>
    <row r="51" spans="1:5" ht="15.75" customHeight="1" x14ac:dyDescent="0.2">
      <c r="A51" s="5" t="s">
        <v>52</v>
      </c>
      <c r="B51" s="40">
        <f>SUM(H25:H38)*(1/11)</f>
        <v>3.0890151515151518</v>
      </c>
      <c r="C51" s="40">
        <f>B51*25</f>
        <v>77.225378787878796</v>
      </c>
      <c r="D51" s="2" t="s">
        <v>69</v>
      </c>
    </row>
    <row r="52" spans="1:5" ht="15.75" customHeight="1" x14ac:dyDescent="0.2">
      <c r="A52" s="32"/>
      <c r="B52" s="4"/>
      <c r="C52" s="4"/>
    </row>
    <row r="54" spans="1:5" ht="15.75" customHeight="1" x14ac:dyDescent="0.2">
      <c r="A54" s="37"/>
    </row>
    <row r="55" spans="1:5" ht="15.75" customHeight="1" x14ac:dyDescent="0.2">
      <c r="A55" s="37"/>
    </row>
    <row r="56" spans="1:5" ht="15.75" customHeight="1" x14ac:dyDescent="0.2">
      <c r="A56" s="38"/>
    </row>
    <row r="57" spans="1:5" ht="15.75" customHeight="1" thickBot="1" x14ac:dyDescent="0.25">
      <c r="A57" s="37"/>
    </row>
    <row r="58" spans="1:5" ht="15.75" customHeight="1" thickBot="1" x14ac:dyDescent="0.25">
      <c r="A58" s="35" t="s">
        <v>54</v>
      </c>
      <c r="B58" s="34" t="s">
        <v>55</v>
      </c>
      <c r="C58" s="34" t="s">
        <v>56</v>
      </c>
      <c r="D58" s="34" t="s">
        <v>57</v>
      </c>
      <c r="E58" s="34" t="s">
        <v>74</v>
      </c>
    </row>
    <row r="59" spans="1:5" ht="15.75" customHeight="1" thickBot="1" x14ac:dyDescent="0.25">
      <c r="A59" s="35">
        <v>1</v>
      </c>
      <c r="B59" s="36" t="s">
        <v>58</v>
      </c>
      <c r="C59" s="36" t="s">
        <v>59</v>
      </c>
      <c r="D59" s="36" t="s">
        <v>60</v>
      </c>
      <c r="E59" s="36" t="s">
        <v>61</v>
      </c>
    </row>
    <row r="60" spans="1:5" ht="15.75" customHeight="1" thickBot="1" x14ac:dyDescent="0.25">
      <c r="A60" s="35">
        <v>2</v>
      </c>
      <c r="B60" s="36" t="s">
        <v>62</v>
      </c>
      <c r="C60" s="36" t="s">
        <v>63</v>
      </c>
      <c r="D60" s="36" t="s">
        <v>64</v>
      </c>
      <c r="E60" s="36" t="s">
        <v>65</v>
      </c>
    </row>
    <row r="61" spans="1:5" ht="15.75" customHeight="1" thickBot="1" x14ac:dyDescent="0.25">
      <c r="A61" s="35">
        <v>3</v>
      </c>
      <c r="B61" s="36" t="s">
        <v>66</v>
      </c>
      <c r="C61" s="36" t="s">
        <v>67</v>
      </c>
      <c r="D61" s="36" t="s">
        <v>68</v>
      </c>
      <c r="E61" s="36" t="s">
        <v>69</v>
      </c>
    </row>
    <row r="62" spans="1:5" ht="15.75" customHeight="1" thickBot="1" x14ac:dyDescent="0.25">
      <c r="A62" s="35">
        <v>4</v>
      </c>
      <c r="B62" s="36" t="s">
        <v>70</v>
      </c>
      <c r="C62" s="36" t="s">
        <v>71</v>
      </c>
      <c r="D62" s="36" t="s">
        <v>72</v>
      </c>
      <c r="E62" s="36" t="s">
        <v>73</v>
      </c>
    </row>
  </sheetData>
  <mergeCells count="9">
    <mergeCell ref="A35:A38"/>
    <mergeCell ref="A3:A4"/>
    <mergeCell ref="A6:A11"/>
    <mergeCell ref="A13:A16"/>
    <mergeCell ref="I3:I4"/>
    <mergeCell ref="I6:I11"/>
    <mergeCell ref="I13:I16"/>
    <mergeCell ref="A25:A26"/>
    <mergeCell ref="A28:A3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SKM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DINA</cp:lastModifiedBy>
  <dcterms:created xsi:type="dcterms:W3CDTF">2020-09-30T12:03:20Z</dcterms:created>
  <dcterms:modified xsi:type="dcterms:W3CDTF">2020-10-01T00:03:47Z</dcterms:modified>
</cp:coreProperties>
</file>